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OKRs" sheetId="3" state="visible" r:id="rId3"/>
    <sheet xmlns:r="http://schemas.openxmlformats.org/officeDocument/2006/relationships" name="Check-ins" sheetId="4" state="visible" r:id="rId4"/>
    <sheet xmlns:r="http://schemas.openxmlformats.org/officeDocument/2006/relationships" name="Settin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;;;"/>
    <numFmt numFmtId="165" formatCode="+0%;-0%;0%"/>
    <numFmt numFmtId="166" formatCode="mmm d"/>
    <numFmt numFmtId="167" formatCode="mmm d, yyyy"/>
  </numFmts>
  <fonts count="13">
    <font>
      <name val="Calibri"/>
      <family val="2"/>
      <color theme="1"/>
      <sz val="11"/>
      <scheme val="minor"/>
    </font>
    <font>
      <b val="1"/>
      <sz val="18"/>
    </font>
    <font>
      <b val="1"/>
      <sz val="13"/>
    </font>
    <font>
      <b val="1"/>
      <color rgb="001E7B45"/>
    </font>
    <font>
      <b val="1"/>
      <color rgb="008A5A00"/>
    </font>
    <font>
      <b val="1"/>
      <color rgb="00A12A2A"/>
    </font>
    <font>
      <b val="1"/>
      <color rgb="005B6475"/>
    </font>
    <font>
      <name val="Consolas"/>
      <sz val="10"/>
    </font>
    <font>
      <i val="1"/>
      <color rgb="005B6475"/>
    </font>
    <font>
      <color rgb="004989E9"/>
      <u val="single"/>
    </font>
    <font>
      <color rgb="005B6475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D9F2E3"/>
        <bgColor rgb="00D9F2E3"/>
      </patternFill>
    </fill>
    <fill>
      <patternFill patternType="solid">
        <fgColor rgb="00FFF1CC"/>
        <bgColor rgb="00FFF1CC"/>
      </patternFill>
    </fill>
    <fill>
      <patternFill patternType="solid">
        <fgColor rgb="00FBE0E0"/>
        <bgColor rgb="00FBE0E0"/>
      </patternFill>
    </fill>
    <fill>
      <patternFill patternType="solid">
        <fgColor rgb="00ECEEF2"/>
        <bgColor rgb="00ECEEF2"/>
      </patternFill>
    </fill>
    <fill>
      <patternFill patternType="solid">
        <fgColor rgb="001F2A44"/>
        <b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3" borderId="0" pivotButton="0" quotePrefix="0" xfId="0"/>
    <xf numFmtId="0" fontId="5" fillId="4" borderId="0" pivotButton="0" quotePrefix="0" xfId="0"/>
    <xf numFmtId="0" fontId="6" fillId="5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0" borderId="0" pivotButton="0" quotePrefix="0" xfId="0"/>
    <xf numFmtId="0" fontId="10" fillId="0" borderId="0" pivotButton="0" quotePrefix="0" xfId="0"/>
    <xf numFmtId="0" fontId="11" fillId="6" borderId="0" pivotButton="0" quotePrefix="0" xfId="0"/>
    <xf numFmtId="0" fontId="0" fillId="6" borderId="0" pivotButton="0" quotePrefix="0" xfId="0"/>
    <xf numFmtId="1" fontId="0" fillId="0" borderId="0" applyAlignment="1" pivotButton="0" quotePrefix="0" xfId="0">
      <alignment horizontal="right"/>
    </xf>
    <xf numFmtId="9" fontId="0" fillId="0" borderId="0" applyAlignment="1" pivotButton="0" quotePrefix="0" xfId="0">
      <alignment horizontal="right"/>
    </xf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1" fillId="6" borderId="0" applyAlignment="1" pivotButton="0" quotePrefix="0" xfId="0">
      <alignment vertical="center" wrapText="1"/>
    </xf>
    <xf numFmtId="166" fontId="0" fillId="0" borderId="0" pivotButton="0" quotePrefix="0" xfId="0"/>
    <xf numFmtId="1" fontId="0" fillId="0" borderId="0" pivotButton="0" quotePrefix="0" xfId="0"/>
    <xf numFmtId="167" fontId="0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8">
    <dxf>
      <font>
        <b val="1"/>
        <color rgb="00A12A2A"/>
      </font>
    </dxf>
    <dxf>
      <font>
        <b val="1"/>
        <color rgb="001E7B45"/>
      </font>
    </dxf>
    <dxf>
      <font>
        <b val="1"/>
        <color rgb="001E7B45"/>
      </font>
      <fill>
        <patternFill patternType="solid">
          <fgColor rgb="00D9F2E3"/>
          <bgColor rgb="00D9F2E3"/>
        </patternFill>
      </fill>
    </dxf>
    <dxf>
      <font>
        <b val="1"/>
        <color rgb="008A5A00"/>
      </font>
      <fill>
        <patternFill patternType="solid">
          <fgColor rgb="00FFF1CC"/>
          <bgColor rgb="00FFF1CC"/>
        </patternFill>
      </fill>
    </dxf>
    <dxf>
      <font>
        <b val="1"/>
        <color rgb="00A12A2A"/>
      </font>
      <fill>
        <patternFill patternType="solid">
          <fgColor rgb="00FBE0E0"/>
          <bgColor rgb="00FBE0E0"/>
        </patternFill>
      </fill>
    </dxf>
    <dxf>
      <font>
        <b val="1"/>
        <color rgb="005B6475"/>
      </font>
      <fill>
        <patternFill patternType="solid">
          <fgColor rgb="00ECEEF2"/>
          <bgColor rgb="00ECEEF2"/>
        </patternFill>
      </fill>
    </dxf>
    <dxf>
      <fill>
        <patternFill patternType="solid">
          <fgColor rgb="00FFF4E5"/>
          <bgColor rgb="00FFF4E5"/>
        </patternFill>
      </fill>
    </dxf>
    <dxf>
      <fill>
        <patternFill patternType="solid">
          <fgColor rgb="00F3F5F9"/>
          <bgColor rgb="00F3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ffortbox.com/blog/okr-spreadshee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OKR spreadsheet template</t>
        </is>
      </c>
    </row>
    <row r="2">
      <c r="A2" s="2" t="inlineStr">
        <is>
          <t>Track objectives, key results and weekly check-ins in one file. Rows marked (example) are there to show how it works: delete them when you add your own.</t>
        </is>
      </c>
    </row>
    <row r="3">
      <c r="A3" s="2" t="inlineStr"/>
    </row>
    <row r="4">
      <c r="A4" s="3" t="inlineStr">
        <is>
          <t>How to start</t>
        </is>
      </c>
    </row>
    <row r="5">
      <c r="A5" s="2" t="inlineStr">
        <is>
          <t>1. Settings: type your cycle start and end dates. Until you do, the file uses the current quarter.</t>
        </is>
      </c>
    </row>
    <row r="6">
      <c r="A6" s="2" t="inlineStr">
        <is>
          <t>2. OKRs: one row per key result. Fill in team, objective, key result, a short KR ID, one owner, a start and a target value. The gray columns fill themselves. Rows 2 to 31 are ready; for more, select the gray cells of the last row and drag them down.</t>
        </is>
      </c>
    </row>
    <row r="7">
      <c r="A7" s="2" t="inlineStr">
        <is>
          <t>3. Check-ins: every week, each owner adds a new row per key result (date, KR ID, new value, health, one-line comment). Add rows at the bottom and never edit old ones: the newest row is the current value.</t>
        </is>
      </c>
    </row>
    <row r="8">
      <c r="A8" s="2" t="inlineStr">
        <is>
          <t>4. Dashboard: column A lists the objectives from the OKRs tab by itself, up to 10, so don't type in it. Start the weekly review with stale key results and objectives behind pace.</t>
        </is>
      </c>
    </row>
    <row r="9">
      <c r="A9" s="2" t="inlineStr">
        <is>
          <t>5. Share the file with edit access for owners, and protect the gray columns so nobody types over a formula.</t>
        </is>
      </c>
    </row>
    <row r="10">
      <c r="A10" s="2" t="inlineStr"/>
    </row>
    <row r="11">
      <c r="A11" s="3" t="inlineStr">
        <is>
          <t>Health</t>
        </is>
      </c>
    </row>
    <row r="12">
      <c r="A12" s="4" t="inlineStr">
        <is>
          <t>On track: the key result will hit its target at this pace</t>
        </is>
      </c>
    </row>
    <row r="13">
      <c r="A13" s="5" t="inlineStr">
        <is>
          <t>At risk: it may miss without a change</t>
        </is>
      </c>
    </row>
    <row r="14">
      <c r="A14" s="6" t="inlineStr">
        <is>
          <t>Behind: it will miss without help</t>
        </is>
      </c>
    </row>
    <row r="15">
      <c r="A15" s="7" t="inlineStr">
        <is>
          <t>No status: no check-in yet</t>
        </is>
      </c>
    </row>
    <row r="16">
      <c r="A16" t="inlineStr"/>
    </row>
    <row r="17">
      <c r="A17" s="8" t="inlineStr">
        <is>
          <t>A key result turns stale (orange row on the OKRs tab) when it has had no check-in for longer than Settings!B3 days.</t>
        </is>
      </c>
    </row>
    <row r="18">
      <c r="A18" t="inlineStr"/>
    </row>
    <row r="19">
      <c r="A19" s="9" t="inlineStr">
        <is>
          <t>Excel 2016 or 2019 (no XLOOKUP)?</t>
        </is>
      </c>
    </row>
    <row r="20">
      <c r="A20" s="10" t="inlineStr">
        <is>
          <t>OKRs!H2: =IF(D2="","",IFERROR(LOOKUP(2,1/('Check-ins'!$B$2:$B$500=D2),'Check-ins'!$C$2:$C$500),F2))   then fill it down.</t>
        </is>
      </c>
    </row>
    <row r="21">
      <c r="A21" s="10" t="inlineStr">
        <is>
          <t>OKRs!J2: =IF(D2="","",IFERROR(LOOKUP(2,1/('Check-ins'!$B$2:$B$500=D2),'Check-ins'!$D$2:$D$500),"No status"))   then fill it down.</t>
        </is>
      </c>
    </row>
    <row r="22">
      <c r="A22" s="10" t="inlineStr">
        <is>
          <t>OKRs!K2: =IF(D2="","",IFERROR(LOOKUP(2,1/('Check-ins'!$B$2:$B$500=D2),'Check-ins'!$A$2:$A$500),""))   then fill it down.</t>
        </is>
      </c>
    </row>
    <row r="23">
      <c r="A23" t="inlineStr"/>
    </row>
    <row r="24">
      <c r="A24" s="11" t="inlineStr">
        <is>
          <t>Made by the Effortbox team · effortbox.com</t>
        </is>
      </c>
    </row>
    <row r="25">
      <c r="A25" s="12" t="inlineStr">
        <is>
          <t>Setup guide and weekly routine: effortbox.com/blog/okr-spreadsheet</t>
        </is>
      </c>
    </row>
  </sheetData>
  <hyperlinks>
    <hyperlink xmlns:r="http://schemas.openxmlformats.org/officeDocument/2006/relationships" ref="A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22" customWidth="1" min="3" max="3"/>
    <col width="18" customWidth="1" min="4" max="4"/>
    <col width="14" customWidth="1" min="5" max="5"/>
  </cols>
  <sheetData>
    <row r="1">
      <c r="A1" s="13" t="inlineStr">
        <is>
          <t>OKR dashboard</t>
        </is>
      </c>
    </row>
    <row r="2">
      <c r="A2" s="14">
        <f>"Cycle: "&amp;TEXT(Settings!$B$1,"mmm d")&amp;" to "&amp;TEXT(Settings!$B$2,"mmm d, yyyy")</f>
        <v/>
      </c>
    </row>
    <row r="4">
      <c r="A4" s="15" t="inlineStr">
        <is>
          <t>Cycle</t>
        </is>
      </c>
      <c r="B4" s="16" t="n"/>
    </row>
    <row r="5">
      <c r="A5" t="inlineStr">
        <is>
          <t>Days left</t>
        </is>
      </c>
      <c r="B5" s="17">
        <f>MAX(0,Settings!$B$2-TODAY())</f>
        <v/>
      </c>
    </row>
    <row r="6">
      <c r="A6" t="inlineStr">
        <is>
          <t>Cycle elapsed</t>
        </is>
      </c>
      <c r="B6" s="18">
        <f>MAX(0,MIN(1,(TODAY()-Settings!$B$1)/(Settings!$B$2-Settings!$B$1)))</f>
        <v/>
      </c>
    </row>
    <row r="8">
      <c r="A8" s="15" t="inlineStr">
        <is>
          <t>Key results</t>
        </is>
      </c>
      <c r="B8" s="16" t="n"/>
    </row>
    <row r="9">
      <c r="A9" s="4" t="inlineStr">
        <is>
          <t>On track</t>
        </is>
      </c>
      <c r="B9" s="17">
        <f>COUNTIF(OKRs!$J$2:$J$31,"On track")</f>
        <v/>
      </c>
    </row>
    <row r="10">
      <c r="A10" s="5" t="inlineStr">
        <is>
          <t>At risk</t>
        </is>
      </c>
      <c r="B10" s="17">
        <f>COUNTIF(OKRs!$J$2:$J$31,"At risk")</f>
        <v/>
      </c>
    </row>
    <row r="11">
      <c r="A11" s="6" t="inlineStr">
        <is>
          <t>Behind</t>
        </is>
      </c>
      <c r="B11" s="17">
        <f>COUNTIF(OKRs!$J$2:$J$31,"Behind")</f>
        <v/>
      </c>
    </row>
    <row r="12">
      <c r="A12" s="7" t="inlineStr">
        <is>
          <t>No status</t>
        </is>
      </c>
      <c r="B12" s="17">
        <f>COUNTIF(OKRs!$J$2:$J$31,"No status")</f>
        <v/>
      </c>
    </row>
    <row r="13">
      <c r="A13" t="inlineStr">
        <is>
          <t>Stale (no recent check-in)</t>
        </is>
      </c>
      <c r="B13" s="17">
        <f>COUNTIF(OKRs!$L$2:$L$31,"&gt;"&amp;Settings!$B$3)</f>
        <v/>
      </c>
    </row>
    <row r="15">
      <c r="A15" s="15" t="inlineStr">
        <is>
          <t>Objective</t>
        </is>
      </c>
      <c r="B15" s="15" t="inlineStr">
        <is>
          <t>Progress</t>
        </is>
      </c>
      <c r="C15" s="15" t="inlineStr">
        <is>
          <t>Progress bar</t>
        </is>
      </c>
      <c r="D15" s="15" t="inlineStr">
        <is>
          <t>At risk or behind</t>
        </is>
      </c>
      <c r="E15" s="15" t="inlineStr">
        <is>
          <t>Gap to pace</t>
        </is>
      </c>
    </row>
    <row r="16">
      <c r="A16">
        <f t="array" ref="A16">IFERROR(INDEX(OKRs!$B$2:$B$31,MATCH(0,COUNTIF($A$15:A15,OKRs!$B$2:$B$31)+(OKRs!$B$2:$B$31=""),0)),"")</f>
        <v/>
      </c>
      <c r="B16" s="19">
        <f>IF(A16="","",AVERAGEIFS(OKRs!$I$2:$I$31,OKRs!$B$2:$B$31,A16))</f>
        <v/>
      </c>
      <c r="C16" s="20">
        <f>B16</f>
        <v/>
      </c>
      <c r="D16">
        <f>IF(A16="","",COUNTIFS(OKRs!$B$2:$B$31,A16,OKRs!$J$2:$J$31,"At risk")+COUNTIFS(OKRs!$B$2:$B$31,A16,OKRs!$J$2:$J$31,"Behind"))</f>
        <v/>
      </c>
      <c r="E16" s="21">
        <f>IF(A16="","",B16-$B$6)</f>
        <v/>
      </c>
    </row>
    <row r="17">
      <c r="A17">
        <f t="array" ref="A17">IFERROR(INDEX(OKRs!$B$2:$B$31,MATCH(0,COUNTIF($A$15:A16,OKRs!$B$2:$B$31)+(OKRs!$B$2:$B$31=""),0)),"")</f>
        <v/>
      </c>
      <c r="B17" s="19">
        <f>IF(A17="","",AVERAGEIFS(OKRs!$I$2:$I$31,OKRs!$B$2:$B$31,A17))</f>
        <v/>
      </c>
      <c r="C17" s="20">
        <f>B17</f>
        <v/>
      </c>
      <c r="D17">
        <f>IF(A17="","",COUNTIFS(OKRs!$B$2:$B$31,A17,OKRs!$J$2:$J$31,"At risk")+COUNTIFS(OKRs!$B$2:$B$31,A17,OKRs!$J$2:$J$31,"Behind"))</f>
        <v/>
      </c>
      <c r="E17" s="21">
        <f>IF(A17="","",B17-$B$6)</f>
        <v/>
      </c>
    </row>
    <row r="18">
      <c r="A18">
        <f t="array" ref="A18">IFERROR(INDEX(OKRs!$B$2:$B$31,MATCH(0,COUNTIF($A$15:A17,OKRs!$B$2:$B$31)+(OKRs!$B$2:$B$31=""),0)),"")</f>
        <v/>
      </c>
      <c r="B18" s="19">
        <f>IF(A18="","",AVERAGEIFS(OKRs!$I$2:$I$31,OKRs!$B$2:$B$31,A18))</f>
        <v/>
      </c>
      <c r="C18" s="20">
        <f>B18</f>
        <v/>
      </c>
      <c r="D18">
        <f>IF(A18="","",COUNTIFS(OKRs!$B$2:$B$31,A18,OKRs!$J$2:$J$31,"At risk")+COUNTIFS(OKRs!$B$2:$B$31,A18,OKRs!$J$2:$J$31,"Behind"))</f>
        <v/>
      </c>
      <c r="E18" s="21">
        <f>IF(A18="","",B18-$B$6)</f>
        <v/>
      </c>
    </row>
    <row r="19">
      <c r="A19">
        <f t="array" ref="A19">IFERROR(INDEX(OKRs!$B$2:$B$31,MATCH(0,COUNTIF($A$15:A18,OKRs!$B$2:$B$31)+(OKRs!$B$2:$B$31=""),0)),"")</f>
        <v/>
      </c>
      <c r="B19" s="19">
        <f>IF(A19="","",AVERAGEIFS(OKRs!$I$2:$I$31,OKRs!$B$2:$B$31,A19))</f>
        <v/>
      </c>
      <c r="C19" s="20">
        <f>B19</f>
        <v/>
      </c>
      <c r="D19">
        <f>IF(A19="","",COUNTIFS(OKRs!$B$2:$B$31,A19,OKRs!$J$2:$J$31,"At risk")+COUNTIFS(OKRs!$B$2:$B$31,A19,OKRs!$J$2:$J$31,"Behind"))</f>
        <v/>
      </c>
      <c r="E19" s="21">
        <f>IF(A19="","",B19-$B$6)</f>
        <v/>
      </c>
    </row>
    <row r="20">
      <c r="A20">
        <f t="array" ref="A20">IFERROR(INDEX(OKRs!$B$2:$B$31,MATCH(0,COUNTIF($A$15:A19,OKRs!$B$2:$B$31)+(OKRs!$B$2:$B$31=""),0)),"")</f>
        <v/>
      </c>
      <c r="B20" s="19">
        <f>IF(A20="","",AVERAGEIFS(OKRs!$I$2:$I$31,OKRs!$B$2:$B$31,A20))</f>
        <v/>
      </c>
      <c r="C20" s="20">
        <f>B20</f>
        <v/>
      </c>
      <c r="D20">
        <f>IF(A20="","",COUNTIFS(OKRs!$B$2:$B$31,A20,OKRs!$J$2:$J$31,"At risk")+COUNTIFS(OKRs!$B$2:$B$31,A20,OKRs!$J$2:$J$31,"Behind"))</f>
        <v/>
      </c>
      <c r="E20" s="21">
        <f>IF(A20="","",B20-$B$6)</f>
        <v/>
      </c>
    </row>
    <row r="21">
      <c r="A21">
        <f t="array" ref="A21">IFERROR(INDEX(OKRs!$B$2:$B$31,MATCH(0,COUNTIF($A$15:A20,OKRs!$B$2:$B$31)+(OKRs!$B$2:$B$31=""),0)),"")</f>
        <v/>
      </c>
      <c r="B21" s="19">
        <f>IF(A21="","",AVERAGEIFS(OKRs!$I$2:$I$31,OKRs!$B$2:$B$31,A21))</f>
        <v/>
      </c>
      <c r="C21" s="20">
        <f>B21</f>
        <v/>
      </c>
      <c r="D21">
        <f>IF(A21="","",COUNTIFS(OKRs!$B$2:$B$31,A21,OKRs!$J$2:$J$31,"At risk")+COUNTIFS(OKRs!$B$2:$B$31,A21,OKRs!$J$2:$J$31,"Behind"))</f>
        <v/>
      </c>
      <c r="E21" s="21">
        <f>IF(A21="","",B21-$B$6)</f>
        <v/>
      </c>
    </row>
    <row r="22">
      <c r="A22">
        <f t="array" ref="A22">IFERROR(INDEX(OKRs!$B$2:$B$31,MATCH(0,COUNTIF($A$15:A21,OKRs!$B$2:$B$31)+(OKRs!$B$2:$B$31=""),0)),"")</f>
        <v/>
      </c>
      <c r="B22" s="19">
        <f>IF(A22="","",AVERAGEIFS(OKRs!$I$2:$I$31,OKRs!$B$2:$B$31,A22))</f>
        <v/>
      </c>
      <c r="C22" s="20">
        <f>B22</f>
        <v/>
      </c>
      <c r="D22">
        <f>IF(A22="","",COUNTIFS(OKRs!$B$2:$B$31,A22,OKRs!$J$2:$J$31,"At risk")+COUNTIFS(OKRs!$B$2:$B$31,A22,OKRs!$J$2:$J$31,"Behind"))</f>
        <v/>
      </c>
      <c r="E22" s="21">
        <f>IF(A22="","",B22-$B$6)</f>
        <v/>
      </c>
    </row>
    <row r="23">
      <c r="A23">
        <f t="array" ref="A23">IFERROR(INDEX(OKRs!$B$2:$B$31,MATCH(0,COUNTIF($A$15:A22,OKRs!$B$2:$B$31)+(OKRs!$B$2:$B$31=""),0)),"")</f>
        <v/>
      </c>
      <c r="B23" s="19">
        <f>IF(A23="","",AVERAGEIFS(OKRs!$I$2:$I$31,OKRs!$B$2:$B$31,A23))</f>
        <v/>
      </c>
      <c r="C23" s="20">
        <f>B23</f>
        <v/>
      </c>
      <c r="D23">
        <f>IF(A23="","",COUNTIFS(OKRs!$B$2:$B$31,A23,OKRs!$J$2:$J$31,"At risk")+COUNTIFS(OKRs!$B$2:$B$31,A23,OKRs!$J$2:$J$31,"Behind"))</f>
        <v/>
      </c>
      <c r="E23" s="21">
        <f>IF(A23="","",B23-$B$6)</f>
        <v/>
      </c>
    </row>
    <row r="24">
      <c r="A24">
        <f t="array" ref="A24">IFERROR(INDEX(OKRs!$B$2:$B$31,MATCH(0,COUNTIF($A$15:A23,OKRs!$B$2:$B$31)+(OKRs!$B$2:$B$31=""),0)),"")</f>
        <v/>
      </c>
      <c r="B24" s="19">
        <f>IF(A24="","",AVERAGEIFS(OKRs!$I$2:$I$31,OKRs!$B$2:$B$31,A24))</f>
        <v/>
      </c>
      <c r="C24" s="20">
        <f>B24</f>
        <v/>
      </c>
      <c r="D24">
        <f>IF(A24="","",COUNTIFS(OKRs!$B$2:$B$31,A24,OKRs!$J$2:$J$31,"At risk")+COUNTIFS(OKRs!$B$2:$B$31,A24,OKRs!$J$2:$J$31,"Behind"))</f>
        <v/>
      </c>
      <c r="E24" s="21">
        <f>IF(A24="","",B24-$B$6)</f>
        <v/>
      </c>
    </row>
    <row r="25">
      <c r="A25">
        <f t="array" ref="A25">IFERROR(INDEX(OKRs!$B$2:$B$31,MATCH(0,COUNTIF($A$15:A24,OKRs!$B$2:$B$31)+(OKRs!$B$2:$B$31=""),0)),"")</f>
        <v/>
      </c>
      <c r="B25" s="19">
        <f>IF(A25="","",AVERAGEIFS(OKRs!$I$2:$I$31,OKRs!$B$2:$B$31,A25))</f>
        <v/>
      </c>
      <c r="C25" s="20">
        <f>B25</f>
        <v/>
      </c>
      <c r="D25">
        <f>IF(A25="","",COUNTIFS(OKRs!$B$2:$B$31,A25,OKRs!$J$2:$J$31,"At risk")+COUNTIFS(OKRs!$B$2:$B$31,A25,OKRs!$J$2:$J$31,"Behind"))</f>
        <v/>
      </c>
      <c r="E25" s="21">
        <f>IF(A25="","",B25-$B$6)</f>
        <v/>
      </c>
    </row>
    <row r="27">
      <c r="A27" s="11" t="inlineStr">
        <is>
          <t>Gap to pace = objective progress minus the share of the cycle that has passed. Negative means behind pace.</t>
        </is>
      </c>
    </row>
  </sheetData>
  <conditionalFormatting sqref="E16:E25">
    <cfRule type="expression" priority="1" dxfId="0">
      <formula>AND(ISNUMBER($E16),$E16&lt;0)</formula>
    </cfRule>
    <cfRule type="expression" priority="2" dxfId="1">
      <formula>AND(ISNUMBER($E16),$E16&gt;=0)</formula>
    </cfRule>
  </conditionalFormatting>
  <conditionalFormatting sqref="C16:C25">
    <cfRule type="dataBar" priority="3">
      <dataBar>
        <cfvo type="num" val="0"/>
        <cfvo type="num" val="1"/>
        <color rgb="004989E9"/>
      </dataBar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44" customWidth="1" min="3" max="3"/>
    <col width="8" customWidth="1" min="4" max="4"/>
    <col width="10" customWidth="1" min="5" max="5"/>
    <col width="8" customWidth="1" min="6" max="6"/>
    <col width="8" customWidth="1" min="7" max="7"/>
    <col width="9" customWidth="1" min="8" max="8"/>
    <col width="10" customWidth="1" min="9" max="9"/>
    <col width="11" customWidth="1" min="10" max="10"/>
    <col width="13" customWidth="1" min="11" max="11"/>
    <col width="12" customWidth="1" min="12" max="12"/>
    <col width="18" customWidth="1" min="13" max="13"/>
  </cols>
  <sheetData>
    <row r="1" ht="30" customHeight="1">
      <c r="A1" s="22" t="inlineStr">
        <is>
          <t>Team</t>
        </is>
      </c>
      <c r="B1" s="22" t="inlineStr">
        <is>
          <t>Objective</t>
        </is>
      </c>
      <c r="C1" s="22" t="inlineStr">
        <is>
          <t>Key result</t>
        </is>
      </c>
      <c r="D1" s="22" t="inlineStr">
        <is>
          <t>KR ID</t>
        </is>
      </c>
      <c r="E1" s="22" t="inlineStr">
        <is>
          <t>Owner</t>
        </is>
      </c>
      <c r="F1" s="22" t="inlineStr">
        <is>
          <t>Start</t>
        </is>
      </c>
      <c r="G1" s="22" t="inlineStr">
        <is>
          <t>Target</t>
        </is>
      </c>
      <c r="H1" s="22" t="inlineStr">
        <is>
          <t>Current</t>
        </is>
      </c>
      <c r="I1" s="22" t="inlineStr">
        <is>
          <t>Progress</t>
        </is>
      </c>
      <c r="J1" s="22" t="inlineStr">
        <is>
          <t>Health</t>
        </is>
      </c>
      <c r="K1" s="22" t="inlineStr">
        <is>
          <t>Last check-in</t>
        </is>
      </c>
      <c r="L1" s="22" t="inlineStr">
        <is>
          <t>Days since check-in</t>
        </is>
      </c>
      <c r="M1" s="22" t="inlineStr">
        <is>
          <t>Progress bar</t>
        </is>
      </c>
    </row>
    <row r="2">
      <c r="A2" t="inlineStr">
        <is>
          <t>Sales</t>
        </is>
      </c>
      <c r="B2" t="inlineStr">
        <is>
          <t>Win more mid-market deals (example)</t>
        </is>
      </c>
      <c r="C2" t="inlineStr">
        <is>
          <t>Raise demo-to-close rate from 18% to 25%</t>
        </is>
      </c>
      <c r="D2" t="inlineStr">
        <is>
          <t>S-1</t>
        </is>
      </c>
      <c r="E2" t="inlineStr">
        <is>
          <t>Dana</t>
        </is>
      </c>
      <c r="F2" t="n">
        <v>18</v>
      </c>
      <c r="G2" t="n">
        <v>25</v>
      </c>
      <c r="H2">
        <f>IF(D2="","",_xlfn.XLOOKUP(D2,'Check-ins'!$B$2:$B$500,'Check-ins'!$C$2:$C$500,F2,0,-1))</f>
        <v/>
      </c>
      <c r="I2" s="19">
        <f>IF(COUNT(F2:H2)&lt;3,"",IF(G2=F2,IF(H2=G2,1,0),MAX(0,MIN(1,(H2-F2)/(G2-F2)))))</f>
        <v/>
      </c>
      <c r="J2">
        <f>IF(D2="","",_xlfn.XLOOKUP(D2,'Check-ins'!$B$2:$B$500,'Check-ins'!$D$2:$D$500,"No status",0,-1))</f>
        <v/>
      </c>
      <c r="K2" s="23">
        <f>IF(D2="","",_xlfn.XLOOKUP(D2,'Check-ins'!$B$2:$B$500,'Check-ins'!$A$2:$A$500,"",0,-1))</f>
        <v/>
      </c>
      <c r="L2" s="24">
        <f>IF(D2="","",TODAY()-IF(K2="",Settings!$B$1,K2))</f>
        <v/>
      </c>
      <c r="M2" s="20">
        <f>I2</f>
        <v/>
      </c>
    </row>
    <row r="3">
      <c r="A3" t="inlineStr">
        <is>
          <t>Sales</t>
        </is>
      </c>
      <c r="B3" t="inlineStr">
        <is>
          <t>Win more mid-market deals (example)</t>
        </is>
      </c>
      <c r="C3" t="inlineStr">
        <is>
          <t>Cut first-response time from 72 to 12 hours</t>
        </is>
      </c>
      <c r="D3" t="inlineStr">
        <is>
          <t>S-2</t>
        </is>
      </c>
      <c r="E3" t="inlineStr">
        <is>
          <t>Lee</t>
        </is>
      </c>
      <c r="F3" t="n">
        <v>72</v>
      </c>
      <c r="G3" t="n">
        <v>12</v>
      </c>
      <c r="H3">
        <f>IF(D3="","",_xlfn.XLOOKUP(D3,'Check-ins'!$B$2:$B$500,'Check-ins'!$C$2:$C$500,F3,0,-1))</f>
        <v/>
      </c>
      <c r="I3" s="19">
        <f>IF(COUNT(F3:H3)&lt;3,"",IF(G3=F3,IF(H3=G3,1,0),MAX(0,MIN(1,(H3-F3)/(G3-F3)))))</f>
        <v/>
      </c>
      <c r="J3">
        <f>IF(D3="","",_xlfn.XLOOKUP(D3,'Check-ins'!$B$2:$B$500,'Check-ins'!$D$2:$D$500,"No status",0,-1))</f>
        <v/>
      </c>
      <c r="K3" s="23">
        <f>IF(D3="","",_xlfn.XLOOKUP(D3,'Check-ins'!$B$2:$B$500,'Check-ins'!$A$2:$A$500,"",0,-1))</f>
        <v/>
      </c>
      <c r="L3" s="24">
        <f>IF(D3="","",TODAY()-IF(K3="",Settings!$B$1,K3))</f>
        <v/>
      </c>
      <c r="M3" s="20">
        <f>I3</f>
        <v/>
      </c>
    </row>
    <row r="4">
      <c r="A4" t="inlineStr">
        <is>
          <t>Sales</t>
        </is>
      </c>
      <c r="B4" t="inlineStr">
        <is>
          <t>Win more mid-market deals (example)</t>
        </is>
      </c>
      <c r="C4" t="inlineStr">
        <is>
          <t>Sign 5 new reseller partners</t>
        </is>
      </c>
      <c r="D4" t="inlineStr">
        <is>
          <t>S-3</t>
        </is>
      </c>
      <c r="E4" t="inlineStr">
        <is>
          <t>Dana</t>
        </is>
      </c>
      <c r="F4" t="n">
        <v>0</v>
      </c>
      <c r="G4" t="n">
        <v>5</v>
      </c>
      <c r="H4">
        <f>IF(D4="","",_xlfn.XLOOKUP(D4,'Check-ins'!$B$2:$B$500,'Check-ins'!$C$2:$C$500,F4,0,-1))</f>
        <v/>
      </c>
      <c r="I4" s="19">
        <f>IF(COUNT(F4:H4)&lt;3,"",IF(G4=F4,IF(H4=G4,1,0),MAX(0,MIN(1,(H4-F4)/(G4-F4)))))</f>
        <v/>
      </c>
      <c r="J4">
        <f>IF(D4="","",_xlfn.XLOOKUP(D4,'Check-ins'!$B$2:$B$500,'Check-ins'!$D$2:$D$500,"No status",0,-1))</f>
        <v/>
      </c>
      <c r="K4" s="23">
        <f>IF(D4="","",_xlfn.XLOOKUP(D4,'Check-ins'!$B$2:$B$500,'Check-ins'!$A$2:$A$500,"",0,-1))</f>
        <v/>
      </c>
      <c r="L4" s="24">
        <f>IF(D4="","",TODAY()-IF(K4="",Settings!$B$1,K4))</f>
        <v/>
      </c>
      <c r="M4" s="20">
        <f>I4</f>
        <v/>
      </c>
    </row>
    <row r="5">
      <c r="A5" t="inlineStr">
        <is>
          <t>Product</t>
        </is>
      </c>
      <c r="B5" t="inlineStr">
        <is>
          <t>Make onboarding self-serve (example)</t>
        </is>
      </c>
      <c r="C5" t="inlineStr">
        <is>
          <t>Launch the in-app setup checklist</t>
        </is>
      </c>
      <c r="D5" t="inlineStr">
        <is>
          <t>P-1</t>
        </is>
      </c>
      <c r="E5" t="inlineStr">
        <is>
          <t>Ana</t>
        </is>
      </c>
      <c r="F5" t="n">
        <v>0</v>
      </c>
      <c r="G5" t="n">
        <v>1</v>
      </c>
      <c r="H5">
        <f>IF(D5="","",_xlfn.XLOOKUP(D5,'Check-ins'!$B$2:$B$500,'Check-ins'!$C$2:$C$500,F5,0,-1))</f>
        <v/>
      </c>
      <c r="I5" s="19">
        <f>IF(COUNT(F5:H5)&lt;3,"",IF(G5=F5,IF(H5=G5,1,0),MAX(0,MIN(1,(H5-F5)/(G5-F5)))))</f>
        <v/>
      </c>
      <c r="J5">
        <f>IF(D5="","",_xlfn.XLOOKUP(D5,'Check-ins'!$B$2:$B$500,'Check-ins'!$D$2:$D$500,"No status",0,-1))</f>
        <v/>
      </c>
      <c r="K5" s="23">
        <f>IF(D5="","",_xlfn.XLOOKUP(D5,'Check-ins'!$B$2:$B$500,'Check-ins'!$A$2:$A$500,"",0,-1))</f>
        <v/>
      </c>
      <c r="L5" s="24">
        <f>IF(D5="","",TODAY()-IF(K5="",Settings!$B$1,K5))</f>
        <v/>
      </c>
      <c r="M5" s="20">
        <f>I5</f>
        <v/>
      </c>
    </row>
    <row r="6">
      <c r="A6" t="inlineStr">
        <is>
          <t>Product</t>
        </is>
      </c>
      <c r="B6" t="inlineStr">
        <is>
          <t>Make onboarding self-serve (example)</t>
        </is>
      </c>
      <c r="C6" t="inlineStr">
        <is>
          <t>Raise week-1 activation from 35% to 50%</t>
        </is>
      </c>
      <c r="D6" t="inlineStr">
        <is>
          <t>P-2</t>
        </is>
      </c>
      <c r="E6" t="inlineStr">
        <is>
          <t>Omar</t>
        </is>
      </c>
      <c r="F6" t="n">
        <v>35</v>
      </c>
      <c r="G6" t="n">
        <v>50</v>
      </c>
      <c r="H6">
        <f>IF(D6="","",_xlfn.XLOOKUP(D6,'Check-ins'!$B$2:$B$500,'Check-ins'!$C$2:$C$500,F6,0,-1))</f>
        <v/>
      </c>
      <c r="I6" s="19">
        <f>IF(COUNT(F6:H6)&lt;3,"",IF(G6=F6,IF(H6=G6,1,0),MAX(0,MIN(1,(H6-F6)/(G6-F6)))))</f>
        <v/>
      </c>
      <c r="J6">
        <f>IF(D6="","",_xlfn.XLOOKUP(D6,'Check-ins'!$B$2:$B$500,'Check-ins'!$D$2:$D$500,"No status",0,-1))</f>
        <v/>
      </c>
      <c r="K6" s="23">
        <f>IF(D6="","",_xlfn.XLOOKUP(D6,'Check-ins'!$B$2:$B$500,'Check-ins'!$A$2:$A$500,"",0,-1))</f>
        <v/>
      </c>
      <c r="L6" s="24">
        <f>IF(D6="","",TODAY()-IF(K6="",Settings!$B$1,K6))</f>
        <v/>
      </c>
      <c r="M6" s="20">
        <f>I6</f>
        <v/>
      </c>
    </row>
    <row r="7">
      <c r="A7" t="inlineStr">
        <is>
          <t>Customer Success</t>
        </is>
      </c>
      <c r="B7" t="inlineStr">
        <is>
          <t>Keep our best customers (example)</t>
        </is>
      </c>
      <c r="C7" t="inlineStr">
        <is>
          <t>Cut monthly churn from 3% to 2%</t>
        </is>
      </c>
      <c r="D7" t="inlineStr">
        <is>
          <t>C-1</t>
        </is>
      </c>
      <c r="E7" t="inlineStr">
        <is>
          <t>Mia</t>
        </is>
      </c>
      <c r="F7" t="n">
        <v>3</v>
      </c>
      <c r="G7" t="n">
        <v>2</v>
      </c>
      <c r="H7">
        <f>IF(D7="","",_xlfn.XLOOKUP(D7,'Check-ins'!$B$2:$B$500,'Check-ins'!$C$2:$C$500,F7,0,-1))</f>
        <v/>
      </c>
      <c r="I7" s="19">
        <f>IF(COUNT(F7:H7)&lt;3,"",IF(G7=F7,IF(H7=G7,1,0),MAX(0,MIN(1,(H7-F7)/(G7-F7)))))</f>
        <v/>
      </c>
      <c r="J7">
        <f>IF(D7="","",_xlfn.XLOOKUP(D7,'Check-ins'!$B$2:$B$500,'Check-ins'!$D$2:$D$500,"No status",0,-1))</f>
        <v/>
      </c>
      <c r="K7" s="23">
        <f>IF(D7="","",_xlfn.XLOOKUP(D7,'Check-ins'!$B$2:$B$500,'Check-ins'!$A$2:$A$500,"",0,-1))</f>
        <v/>
      </c>
      <c r="L7" s="24">
        <f>IF(D7="","",TODAY()-IF(K7="",Settings!$B$1,K7))</f>
        <v/>
      </c>
      <c r="M7" s="20">
        <f>I7</f>
        <v/>
      </c>
    </row>
    <row r="8">
      <c r="A8" t="inlineStr">
        <is>
          <t>Customer Success</t>
        </is>
      </c>
      <c r="B8" t="inlineStr">
        <is>
          <t>Keep our best customers (example)</t>
        </is>
      </c>
      <c r="C8" t="inlineStr">
        <is>
          <t>Hold quarterly reviews with all 20 top accounts</t>
        </is>
      </c>
      <c r="D8" t="inlineStr">
        <is>
          <t>C-2</t>
        </is>
      </c>
      <c r="E8" t="inlineStr">
        <is>
          <t>Mia</t>
        </is>
      </c>
      <c r="F8" t="n">
        <v>0</v>
      </c>
      <c r="G8" t="n">
        <v>20</v>
      </c>
      <c r="H8">
        <f>IF(D8="","",_xlfn.XLOOKUP(D8,'Check-ins'!$B$2:$B$500,'Check-ins'!$C$2:$C$500,F8,0,-1))</f>
        <v/>
      </c>
      <c r="I8" s="19">
        <f>IF(COUNT(F8:H8)&lt;3,"",IF(G8=F8,IF(H8=G8,1,0),MAX(0,MIN(1,(H8-F8)/(G8-F8)))))</f>
        <v/>
      </c>
      <c r="J8">
        <f>IF(D8="","",_xlfn.XLOOKUP(D8,'Check-ins'!$B$2:$B$500,'Check-ins'!$D$2:$D$500,"No status",0,-1))</f>
        <v/>
      </c>
      <c r="K8" s="23">
        <f>IF(D8="","",_xlfn.XLOOKUP(D8,'Check-ins'!$B$2:$B$500,'Check-ins'!$A$2:$A$500,"",0,-1))</f>
        <v/>
      </c>
      <c r="L8" s="24">
        <f>IF(D8="","",TODAY()-IF(K8="",Settings!$B$1,K8))</f>
        <v/>
      </c>
      <c r="M8" s="20">
        <f>I8</f>
        <v/>
      </c>
    </row>
    <row r="9">
      <c r="H9">
        <f>IF(D9="","",_xlfn.XLOOKUP(D9,'Check-ins'!$B$2:$B$500,'Check-ins'!$C$2:$C$500,F9,0,-1))</f>
        <v/>
      </c>
      <c r="I9" s="19">
        <f>IF(COUNT(F9:H9)&lt;3,"",IF(G9=F9,IF(H9=G9,1,0),MAX(0,MIN(1,(H9-F9)/(G9-F9)))))</f>
        <v/>
      </c>
      <c r="J9">
        <f>IF(D9="","",_xlfn.XLOOKUP(D9,'Check-ins'!$B$2:$B$500,'Check-ins'!$D$2:$D$500,"No status",0,-1))</f>
        <v/>
      </c>
      <c r="K9" s="23">
        <f>IF(D9="","",_xlfn.XLOOKUP(D9,'Check-ins'!$B$2:$B$500,'Check-ins'!$A$2:$A$500,"",0,-1))</f>
        <v/>
      </c>
      <c r="L9" s="24">
        <f>IF(D9="","",TODAY()-IF(K9="",Settings!$B$1,K9))</f>
        <v/>
      </c>
      <c r="M9" s="20">
        <f>I9</f>
        <v/>
      </c>
    </row>
    <row r="10">
      <c r="H10">
        <f>IF(D10="","",_xlfn.XLOOKUP(D10,'Check-ins'!$B$2:$B$500,'Check-ins'!$C$2:$C$500,F10,0,-1))</f>
        <v/>
      </c>
      <c r="I10" s="19">
        <f>IF(COUNT(F10:H10)&lt;3,"",IF(G10=F10,IF(H10=G10,1,0),MAX(0,MIN(1,(H10-F10)/(G10-F10)))))</f>
        <v/>
      </c>
      <c r="J10">
        <f>IF(D10="","",_xlfn.XLOOKUP(D10,'Check-ins'!$B$2:$B$500,'Check-ins'!$D$2:$D$500,"No status",0,-1))</f>
        <v/>
      </c>
      <c r="K10" s="23">
        <f>IF(D10="","",_xlfn.XLOOKUP(D10,'Check-ins'!$B$2:$B$500,'Check-ins'!$A$2:$A$500,"",0,-1))</f>
        <v/>
      </c>
      <c r="L10" s="24">
        <f>IF(D10="","",TODAY()-IF(K10="",Settings!$B$1,K10))</f>
        <v/>
      </c>
      <c r="M10" s="20">
        <f>I10</f>
        <v/>
      </c>
    </row>
    <row r="11">
      <c r="H11">
        <f>IF(D11="","",_xlfn.XLOOKUP(D11,'Check-ins'!$B$2:$B$500,'Check-ins'!$C$2:$C$500,F11,0,-1))</f>
        <v/>
      </c>
      <c r="I11" s="19">
        <f>IF(COUNT(F11:H11)&lt;3,"",IF(G11=F11,IF(H11=G11,1,0),MAX(0,MIN(1,(H11-F11)/(G11-F11)))))</f>
        <v/>
      </c>
      <c r="J11">
        <f>IF(D11="","",_xlfn.XLOOKUP(D11,'Check-ins'!$B$2:$B$500,'Check-ins'!$D$2:$D$500,"No status",0,-1))</f>
        <v/>
      </c>
      <c r="K11" s="23">
        <f>IF(D11="","",_xlfn.XLOOKUP(D11,'Check-ins'!$B$2:$B$500,'Check-ins'!$A$2:$A$500,"",0,-1))</f>
        <v/>
      </c>
      <c r="L11" s="24">
        <f>IF(D11="","",TODAY()-IF(K11="",Settings!$B$1,K11))</f>
        <v/>
      </c>
      <c r="M11" s="20">
        <f>I11</f>
        <v/>
      </c>
    </row>
    <row r="12">
      <c r="H12">
        <f>IF(D12="","",_xlfn.XLOOKUP(D12,'Check-ins'!$B$2:$B$500,'Check-ins'!$C$2:$C$500,F12,0,-1))</f>
        <v/>
      </c>
      <c r="I12" s="19">
        <f>IF(COUNT(F12:H12)&lt;3,"",IF(G12=F12,IF(H12=G12,1,0),MAX(0,MIN(1,(H12-F12)/(G12-F12)))))</f>
        <v/>
      </c>
      <c r="J12">
        <f>IF(D12="","",_xlfn.XLOOKUP(D12,'Check-ins'!$B$2:$B$500,'Check-ins'!$D$2:$D$500,"No status",0,-1))</f>
        <v/>
      </c>
      <c r="K12" s="23">
        <f>IF(D12="","",_xlfn.XLOOKUP(D12,'Check-ins'!$B$2:$B$500,'Check-ins'!$A$2:$A$500,"",0,-1))</f>
        <v/>
      </c>
      <c r="L12" s="24">
        <f>IF(D12="","",TODAY()-IF(K12="",Settings!$B$1,K12))</f>
        <v/>
      </c>
      <c r="M12" s="20">
        <f>I12</f>
        <v/>
      </c>
    </row>
    <row r="13">
      <c r="H13">
        <f>IF(D13="","",_xlfn.XLOOKUP(D13,'Check-ins'!$B$2:$B$500,'Check-ins'!$C$2:$C$500,F13,0,-1))</f>
        <v/>
      </c>
      <c r="I13" s="19">
        <f>IF(COUNT(F13:H13)&lt;3,"",IF(G13=F13,IF(H13=G13,1,0),MAX(0,MIN(1,(H13-F13)/(G13-F13)))))</f>
        <v/>
      </c>
      <c r="J13">
        <f>IF(D13="","",_xlfn.XLOOKUP(D13,'Check-ins'!$B$2:$B$500,'Check-ins'!$D$2:$D$500,"No status",0,-1))</f>
        <v/>
      </c>
      <c r="K13" s="23">
        <f>IF(D13="","",_xlfn.XLOOKUP(D13,'Check-ins'!$B$2:$B$500,'Check-ins'!$A$2:$A$500,"",0,-1))</f>
        <v/>
      </c>
      <c r="L13" s="24">
        <f>IF(D13="","",TODAY()-IF(K13="",Settings!$B$1,K13))</f>
        <v/>
      </c>
      <c r="M13" s="20">
        <f>I13</f>
        <v/>
      </c>
    </row>
    <row r="14">
      <c r="H14">
        <f>IF(D14="","",_xlfn.XLOOKUP(D14,'Check-ins'!$B$2:$B$500,'Check-ins'!$C$2:$C$500,F14,0,-1))</f>
        <v/>
      </c>
      <c r="I14" s="19">
        <f>IF(COUNT(F14:H14)&lt;3,"",IF(G14=F14,IF(H14=G14,1,0),MAX(0,MIN(1,(H14-F14)/(G14-F14)))))</f>
        <v/>
      </c>
      <c r="J14">
        <f>IF(D14="","",_xlfn.XLOOKUP(D14,'Check-ins'!$B$2:$B$500,'Check-ins'!$D$2:$D$500,"No status",0,-1))</f>
        <v/>
      </c>
      <c r="K14" s="23">
        <f>IF(D14="","",_xlfn.XLOOKUP(D14,'Check-ins'!$B$2:$B$500,'Check-ins'!$A$2:$A$500,"",0,-1))</f>
        <v/>
      </c>
      <c r="L14" s="24">
        <f>IF(D14="","",TODAY()-IF(K14="",Settings!$B$1,K14))</f>
        <v/>
      </c>
      <c r="M14" s="20">
        <f>I14</f>
        <v/>
      </c>
    </row>
    <row r="15">
      <c r="H15">
        <f>IF(D15="","",_xlfn.XLOOKUP(D15,'Check-ins'!$B$2:$B$500,'Check-ins'!$C$2:$C$500,F15,0,-1))</f>
        <v/>
      </c>
      <c r="I15" s="19">
        <f>IF(COUNT(F15:H15)&lt;3,"",IF(G15=F15,IF(H15=G15,1,0),MAX(0,MIN(1,(H15-F15)/(G15-F15)))))</f>
        <v/>
      </c>
      <c r="J15">
        <f>IF(D15="","",_xlfn.XLOOKUP(D15,'Check-ins'!$B$2:$B$500,'Check-ins'!$D$2:$D$500,"No status",0,-1))</f>
        <v/>
      </c>
      <c r="K15" s="23">
        <f>IF(D15="","",_xlfn.XLOOKUP(D15,'Check-ins'!$B$2:$B$500,'Check-ins'!$A$2:$A$500,"",0,-1))</f>
        <v/>
      </c>
      <c r="L15" s="24">
        <f>IF(D15="","",TODAY()-IF(K15="",Settings!$B$1,K15))</f>
        <v/>
      </c>
      <c r="M15" s="20">
        <f>I15</f>
        <v/>
      </c>
    </row>
    <row r="16">
      <c r="H16">
        <f>IF(D16="","",_xlfn.XLOOKUP(D16,'Check-ins'!$B$2:$B$500,'Check-ins'!$C$2:$C$500,F16,0,-1))</f>
        <v/>
      </c>
      <c r="I16" s="19">
        <f>IF(COUNT(F16:H16)&lt;3,"",IF(G16=F16,IF(H16=G16,1,0),MAX(0,MIN(1,(H16-F16)/(G16-F16)))))</f>
        <v/>
      </c>
      <c r="J16">
        <f>IF(D16="","",_xlfn.XLOOKUP(D16,'Check-ins'!$B$2:$B$500,'Check-ins'!$D$2:$D$500,"No status",0,-1))</f>
        <v/>
      </c>
      <c r="K16" s="23">
        <f>IF(D16="","",_xlfn.XLOOKUP(D16,'Check-ins'!$B$2:$B$500,'Check-ins'!$A$2:$A$500,"",0,-1))</f>
        <v/>
      </c>
      <c r="L16" s="24">
        <f>IF(D16="","",TODAY()-IF(K16="",Settings!$B$1,K16))</f>
        <v/>
      </c>
      <c r="M16" s="20">
        <f>I16</f>
        <v/>
      </c>
    </row>
    <row r="17">
      <c r="H17">
        <f>IF(D17="","",_xlfn.XLOOKUP(D17,'Check-ins'!$B$2:$B$500,'Check-ins'!$C$2:$C$500,F17,0,-1))</f>
        <v/>
      </c>
      <c r="I17" s="19">
        <f>IF(COUNT(F17:H17)&lt;3,"",IF(G17=F17,IF(H17=G17,1,0),MAX(0,MIN(1,(H17-F17)/(G17-F17)))))</f>
        <v/>
      </c>
      <c r="J17">
        <f>IF(D17="","",_xlfn.XLOOKUP(D17,'Check-ins'!$B$2:$B$500,'Check-ins'!$D$2:$D$500,"No status",0,-1))</f>
        <v/>
      </c>
      <c r="K17" s="23">
        <f>IF(D17="","",_xlfn.XLOOKUP(D17,'Check-ins'!$B$2:$B$500,'Check-ins'!$A$2:$A$500,"",0,-1))</f>
        <v/>
      </c>
      <c r="L17" s="24">
        <f>IF(D17="","",TODAY()-IF(K17="",Settings!$B$1,K17))</f>
        <v/>
      </c>
      <c r="M17" s="20">
        <f>I17</f>
        <v/>
      </c>
    </row>
    <row r="18">
      <c r="H18">
        <f>IF(D18="","",_xlfn.XLOOKUP(D18,'Check-ins'!$B$2:$B$500,'Check-ins'!$C$2:$C$500,F18,0,-1))</f>
        <v/>
      </c>
      <c r="I18" s="19">
        <f>IF(COUNT(F18:H18)&lt;3,"",IF(G18=F18,IF(H18=G18,1,0),MAX(0,MIN(1,(H18-F18)/(G18-F18)))))</f>
        <v/>
      </c>
      <c r="J18">
        <f>IF(D18="","",_xlfn.XLOOKUP(D18,'Check-ins'!$B$2:$B$500,'Check-ins'!$D$2:$D$500,"No status",0,-1))</f>
        <v/>
      </c>
      <c r="K18" s="23">
        <f>IF(D18="","",_xlfn.XLOOKUP(D18,'Check-ins'!$B$2:$B$500,'Check-ins'!$A$2:$A$500,"",0,-1))</f>
        <v/>
      </c>
      <c r="L18" s="24">
        <f>IF(D18="","",TODAY()-IF(K18="",Settings!$B$1,K18))</f>
        <v/>
      </c>
      <c r="M18" s="20">
        <f>I18</f>
        <v/>
      </c>
    </row>
    <row r="19">
      <c r="H19">
        <f>IF(D19="","",_xlfn.XLOOKUP(D19,'Check-ins'!$B$2:$B$500,'Check-ins'!$C$2:$C$500,F19,0,-1))</f>
        <v/>
      </c>
      <c r="I19" s="19">
        <f>IF(COUNT(F19:H19)&lt;3,"",IF(G19=F19,IF(H19=G19,1,0),MAX(0,MIN(1,(H19-F19)/(G19-F19)))))</f>
        <v/>
      </c>
      <c r="J19">
        <f>IF(D19="","",_xlfn.XLOOKUP(D19,'Check-ins'!$B$2:$B$500,'Check-ins'!$D$2:$D$500,"No status",0,-1))</f>
        <v/>
      </c>
      <c r="K19" s="23">
        <f>IF(D19="","",_xlfn.XLOOKUP(D19,'Check-ins'!$B$2:$B$500,'Check-ins'!$A$2:$A$500,"",0,-1))</f>
        <v/>
      </c>
      <c r="L19" s="24">
        <f>IF(D19="","",TODAY()-IF(K19="",Settings!$B$1,K19))</f>
        <v/>
      </c>
      <c r="M19" s="20">
        <f>I19</f>
        <v/>
      </c>
    </row>
    <row r="20">
      <c r="H20">
        <f>IF(D20="","",_xlfn.XLOOKUP(D20,'Check-ins'!$B$2:$B$500,'Check-ins'!$C$2:$C$500,F20,0,-1))</f>
        <v/>
      </c>
      <c r="I20" s="19">
        <f>IF(COUNT(F20:H20)&lt;3,"",IF(G20=F20,IF(H20=G20,1,0),MAX(0,MIN(1,(H20-F20)/(G20-F20)))))</f>
        <v/>
      </c>
      <c r="J20">
        <f>IF(D20="","",_xlfn.XLOOKUP(D20,'Check-ins'!$B$2:$B$500,'Check-ins'!$D$2:$D$500,"No status",0,-1))</f>
        <v/>
      </c>
      <c r="K20" s="23">
        <f>IF(D20="","",_xlfn.XLOOKUP(D20,'Check-ins'!$B$2:$B$500,'Check-ins'!$A$2:$A$500,"",0,-1))</f>
        <v/>
      </c>
      <c r="L20" s="24">
        <f>IF(D20="","",TODAY()-IF(K20="",Settings!$B$1,K20))</f>
        <v/>
      </c>
      <c r="M20" s="20">
        <f>I20</f>
        <v/>
      </c>
    </row>
    <row r="21">
      <c r="H21">
        <f>IF(D21="","",_xlfn.XLOOKUP(D21,'Check-ins'!$B$2:$B$500,'Check-ins'!$C$2:$C$500,F21,0,-1))</f>
        <v/>
      </c>
      <c r="I21" s="19">
        <f>IF(COUNT(F21:H21)&lt;3,"",IF(G21=F21,IF(H21=G21,1,0),MAX(0,MIN(1,(H21-F21)/(G21-F21)))))</f>
        <v/>
      </c>
      <c r="J21">
        <f>IF(D21="","",_xlfn.XLOOKUP(D21,'Check-ins'!$B$2:$B$500,'Check-ins'!$D$2:$D$500,"No status",0,-1))</f>
        <v/>
      </c>
      <c r="K21" s="23">
        <f>IF(D21="","",_xlfn.XLOOKUP(D21,'Check-ins'!$B$2:$B$500,'Check-ins'!$A$2:$A$500,"",0,-1))</f>
        <v/>
      </c>
      <c r="L21" s="24">
        <f>IF(D21="","",TODAY()-IF(K21="",Settings!$B$1,K21))</f>
        <v/>
      </c>
      <c r="M21" s="20">
        <f>I21</f>
        <v/>
      </c>
    </row>
    <row r="22">
      <c r="H22">
        <f>IF(D22="","",_xlfn.XLOOKUP(D22,'Check-ins'!$B$2:$B$500,'Check-ins'!$C$2:$C$500,F22,0,-1))</f>
        <v/>
      </c>
      <c r="I22" s="19">
        <f>IF(COUNT(F22:H22)&lt;3,"",IF(G22=F22,IF(H22=G22,1,0),MAX(0,MIN(1,(H22-F22)/(G22-F22)))))</f>
        <v/>
      </c>
      <c r="J22">
        <f>IF(D22="","",_xlfn.XLOOKUP(D22,'Check-ins'!$B$2:$B$500,'Check-ins'!$D$2:$D$500,"No status",0,-1))</f>
        <v/>
      </c>
      <c r="K22" s="23">
        <f>IF(D22="","",_xlfn.XLOOKUP(D22,'Check-ins'!$B$2:$B$500,'Check-ins'!$A$2:$A$500,"",0,-1))</f>
        <v/>
      </c>
      <c r="L22" s="24">
        <f>IF(D22="","",TODAY()-IF(K22="",Settings!$B$1,K22))</f>
        <v/>
      </c>
      <c r="M22" s="20">
        <f>I22</f>
        <v/>
      </c>
    </row>
    <row r="23">
      <c r="H23">
        <f>IF(D23="","",_xlfn.XLOOKUP(D23,'Check-ins'!$B$2:$B$500,'Check-ins'!$C$2:$C$500,F23,0,-1))</f>
        <v/>
      </c>
      <c r="I23" s="19">
        <f>IF(COUNT(F23:H23)&lt;3,"",IF(G23=F23,IF(H23=G23,1,0),MAX(0,MIN(1,(H23-F23)/(G23-F23)))))</f>
        <v/>
      </c>
      <c r="J23">
        <f>IF(D23="","",_xlfn.XLOOKUP(D23,'Check-ins'!$B$2:$B$500,'Check-ins'!$D$2:$D$500,"No status",0,-1))</f>
        <v/>
      </c>
      <c r="K23" s="23">
        <f>IF(D23="","",_xlfn.XLOOKUP(D23,'Check-ins'!$B$2:$B$500,'Check-ins'!$A$2:$A$500,"",0,-1))</f>
        <v/>
      </c>
      <c r="L23" s="24">
        <f>IF(D23="","",TODAY()-IF(K23="",Settings!$B$1,K23))</f>
        <v/>
      </c>
      <c r="M23" s="20">
        <f>I23</f>
        <v/>
      </c>
    </row>
    <row r="24">
      <c r="H24">
        <f>IF(D24="","",_xlfn.XLOOKUP(D24,'Check-ins'!$B$2:$B$500,'Check-ins'!$C$2:$C$500,F24,0,-1))</f>
        <v/>
      </c>
      <c r="I24" s="19">
        <f>IF(COUNT(F24:H24)&lt;3,"",IF(G24=F24,IF(H24=G24,1,0),MAX(0,MIN(1,(H24-F24)/(G24-F24)))))</f>
        <v/>
      </c>
      <c r="J24">
        <f>IF(D24="","",_xlfn.XLOOKUP(D24,'Check-ins'!$B$2:$B$500,'Check-ins'!$D$2:$D$500,"No status",0,-1))</f>
        <v/>
      </c>
      <c r="K24" s="23">
        <f>IF(D24="","",_xlfn.XLOOKUP(D24,'Check-ins'!$B$2:$B$500,'Check-ins'!$A$2:$A$500,"",0,-1))</f>
        <v/>
      </c>
      <c r="L24" s="24">
        <f>IF(D24="","",TODAY()-IF(K24="",Settings!$B$1,K24))</f>
        <v/>
      </c>
      <c r="M24" s="20">
        <f>I24</f>
        <v/>
      </c>
    </row>
    <row r="25">
      <c r="H25">
        <f>IF(D25="","",_xlfn.XLOOKUP(D25,'Check-ins'!$B$2:$B$500,'Check-ins'!$C$2:$C$500,F25,0,-1))</f>
        <v/>
      </c>
      <c r="I25" s="19">
        <f>IF(COUNT(F25:H25)&lt;3,"",IF(G25=F25,IF(H25=G25,1,0),MAX(0,MIN(1,(H25-F25)/(G25-F25)))))</f>
        <v/>
      </c>
      <c r="J25">
        <f>IF(D25="","",_xlfn.XLOOKUP(D25,'Check-ins'!$B$2:$B$500,'Check-ins'!$D$2:$D$500,"No status",0,-1))</f>
        <v/>
      </c>
      <c r="K25" s="23">
        <f>IF(D25="","",_xlfn.XLOOKUP(D25,'Check-ins'!$B$2:$B$500,'Check-ins'!$A$2:$A$500,"",0,-1))</f>
        <v/>
      </c>
      <c r="L25" s="24">
        <f>IF(D25="","",TODAY()-IF(K25="",Settings!$B$1,K25))</f>
        <v/>
      </c>
      <c r="M25" s="20">
        <f>I25</f>
        <v/>
      </c>
    </row>
    <row r="26">
      <c r="H26">
        <f>IF(D26="","",_xlfn.XLOOKUP(D26,'Check-ins'!$B$2:$B$500,'Check-ins'!$C$2:$C$500,F26,0,-1))</f>
        <v/>
      </c>
      <c r="I26" s="19">
        <f>IF(COUNT(F26:H26)&lt;3,"",IF(G26=F26,IF(H26=G26,1,0),MAX(0,MIN(1,(H26-F26)/(G26-F26)))))</f>
        <v/>
      </c>
      <c r="J26">
        <f>IF(D26="","",_xlfn.XLOOKUP(D26,'Check-ins'!$B$2:$B$500,'Check-ins'!$D$2:$D$500,"No status",0,-1))</f>
        <v/>
      </c>
      <c r="K26" s="23">
        <f>IF(D26="","",_xlfn.XLOOKUP(D26,'Check-ins'!$B$2:$B$500,'Check-ins'!$A$2:$A$500,"",0,-1))</f>
        <v/>
      </c>
      <c r="L26" s="24">
        <f>IF(D26="","",TODAY()-IF(K26="",Settings!$B$1,K26))</f>
        <v/>
      </c>
      <c r="M26" s="20">
        <f>I26</f>
        <v/>
      </c>
    </row>
    <row r="27">
      <c r="H27">
        <f>IF(D27="","",_xlfn.XLOOKUP(D27,'Check-ins'!$B$2:$B$500,'Check-ins'!$C$2:$C$500,F27,0,-1))</f>
        <v/>
      </c>
      <c r="I27" s="19">
        <f>IF(COUNT(F27:H27)&lt;3,"",IF(G27=F27,IF(H27=G27,1,0),MAX(0,MIN(1,(H27-F27)/(G27-F27)))))</f>
        <v/>
      </c>
      <c r="J27">
        <f>IF(D27="","",_xlfn.XLOOKUP(D27,'Check-ins'!$B$2:$B$500,'Check-ins'!$D$2:$D$500,"No status",0,-1))</f>
        <v/>
      </c>
      <c r="K27" s="23">
        <f>IF(D27="","",_xlfn.XLOOKUP(D27,'Check-ins'!$B$2:$B$500,'Check-ins'!$A$2:$A$500,"",0,-1))</f>
        <v/>
      </c>
      <c r="L27" s="24">
        <f>IF(D27="","",TODAY()-IF(K27="",Settings!$B$1,K27))</f>
        <v/>
      </c>
      <c r="M27" s="20">
        <f>I27</f>
        <v/>
      </c>
    </row>
    <row r="28">
      <c r="H28">
        <f>IF(D28="","",_xlfn.XLOOKUP(D28,'Check-ins'!$B$2:$B$500,'Check-ins'!$C$2:$C$500,F28,0,-1))</f>
        <v/>
      </c>
      <c r="I28" s="19">
        <f>IF(COUNT(F28:H28)&lt;3,"",IF(G28=F28,IF(H28=G28,1,0),MAX(0,MIN(1,(H28-F28)/(G28-F28)))))</f>
        <v/>
      </c>
      <c r="J28">
        <f>IF(D28="","",_xlfn.XLOOKUP(D28,'Check-ins'!$B$2:$B$500,'Check-ins'!$D$2:$D$500,"No status",0,-1))</f>
        <v/>
      </c>
      <c r="K28" s="23">
        <f>IF(D28="","",_xlfn.XLOOKUP(D28,'Check-ins'!$B$2:$B$500,'Check-ins'!$A$2:$A$500,"",0,-1))</f>
        <v/>
      </c>
      <c r="L28" s="24">
        <f>IF(D28="","",TODAY()-IF(K28="",Settings!$B$1,K28))</f>
        <v/>
      </c>
      <c r="M28" s="20">
        <f>I28</f>
        <v/>
      </c>
    </row>
    <row r="29">
      <c r="H29">
        <f>IF(D29="","",_xlfn.XLOOKUP(D29,'Check-ins'!$B$2:$B$500,'Check-ins'!$C$2:$C$500,F29,0,-1))</f>
        <v/>
      </c>
      <c r="I29" s="19">
        <f>IF(COUNT(F29:H29)&lt;3,"",IF(G29=F29,IF(H29=G29,1,0),MAX(0,MIN(1,(H29-F29)/(G29-F29)))))</f>
        <v/>
      </c>
      <c r="J29">
        <f>IF(D29="","",_xlfn.XLOOKUP(D29,'Check-ins'!$B$2:$B$500,'Check-ins'!$D$2:$D$500,"No status",0,-1))</f>
        <v/>
      </c>
      <c r="K29" s="23">
        <f>IF(D29="","",_xlfn.XLOOKUP(D29,'Check-ins'!$B$2:$B$500,'Check-ins'!$A$2:$A$500,"",0,-1))</f>
        <v/>
      </c>
      <c r="L29" s="24">
        <f>IF(D29="","",TODAY()-IF(K29="",Settings!$B$1,K29))</f>
        <v/>
      </c>
      <c r="M29" s="20">
        <f>I29</f>
        <v/>
      </c>
    </row>
    <row r="30">
      <c r="H30">
        <f>IF(D30="","",_xlfn.XLOOKUP(D30,'Check-ins'!$B$2:$B$500,'Check-ins'!$C$2:$C$500,F30,0,-1))</f>
        <v/>
      </c>
      <c r="I30" s="19">
        <f>IF(COUNT(F30:H30)&lt;3,"",IF(G30=F30,IF(H30=G30,1,0),MAX(0,MIN(1,(H30-F30)/(G30-F30)))))</f>
        <v/>
      </c>
      <c r="J30">
        <f>IF(D30="","",_xlfn.XLOOKUP(D30,'Check-ins'!$B$2:$B$500,'Check-ins'!$D$2:$D$500,"No status",0,-1))</f>
        <v/>
      </c>
      <c r="K30" s="23">
        <f>IF(D30="","",_xlfn.XLOOKUP(D30,'Check-ins'!$B$2:$B$500,'Check-ins'!$A$2:$A$500,"",0,-1))</f>
        <v/>
      </c>
      <c r="L30" s="24">
        <f>IF(D30="","",TODAY()-IF(K30="",Settings!$B$1,K30))</f>
        <v/>
      </c>
      <c r="M30" s="20">
        <f>I30</f>
        <v/>
      </c>
    </row>
    <row r="31">
      <c r="H31">
        <f>IF(D31="","",_xlfn.XLOOKUP(D31,'Check-ins'!$B$2:$B$500,'Check-ins'!$C$2:$C$500,F31,0,-1))</f>
        <v/>
      </c>
      <c r="I31" s="19">
        <f>IF(COUNT(F31:H31)&lt;3,"",IF(G31=F31,IF(H31=G31,1,0),MAX(0,MIN(1,(H31-F31)/(G31-F31)))))</f>
        <v/>
      </c>
      <c r="J31">
        <f>IF(D31="","",_xlfn.XLOOKUP(D31,'Check-ins'!$B$2:$B$500,'Check-ins'!$D$2:$D$500,"No status",0,-1))</f>
        <v/>
      </c>
      <c r="K31" s="23">
        <f>IF(D31="","",_xlfn.XLOOKUP(D31,'Check-ins'!$B$2:$B$500,'Check-ins'!$A$2:$A$500,"",0,-1))</f>
        <v/>
      </c>
      <c r="L31" s="24">
        <f>IF(D31="","",TODAY()-IF(K31="",Settings!$B$1,K31))</f>
        <v/>
      </c>
      <c r="M31" s="20">
        <f>I31</f>
        <v/>
      </c>
    </row>
  </sheetData>
  <conditionalFormatting sqref="J2:J31">
    <cfRule type="expression" priority="1" dxfId="2">
      <formula>$J2="On track"</formula>
    </cfRule>
    <cfRule type="expression" priority="2" dxfId="3">
      <formula>$J2="At risk"</formula>
    </cfRule>
    <cfRule type="expression" priority="3" dxfId="4">
      <formula>$J2="Behind"</formula>
    </cfRule>
    <cfRule type="expression" priority="4" dxfId="5">
      <formula>$J2="No status"</formula>
    </cfRule>
  </conditionalFormatting>
  <conditionalFormatting sqref="A2:L31">
    <cfRule type="expression" priority="5" dxfId="6">
      <formula>AND($D2&lt;&gt;"",$L2&gt;INDIRECT("Settings!B3"))</formula>
    </cfRule>
  </conditionalFormatting>
  <conditionalFormatting sqref="H2:M31">
    <cfRule type="expression" priority="6" dxfId="7">
      <formula>TRUE</formula>
    </cfRule>
  </conditionalFormatting>
  <conditionalFormatting sqref="M2:M31">
    <cfRule type="dataBar" priority="7">
      <dataBar>
        <cfvo type="num" val="0"/>
        <cfvo type="num" val="1"/>
        <color rgb="004989E9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25" min="1" max="1"/>
    <col width="8" customWidth="1" min="2" max="2"/>
    <col width="8" customWidth="1" min="3" max="3"/>
    <col width="11" customWidth="1" min="4" max="4"/>
    <col width="64" customWidth="1" min="5" max="5"/>
    <col width="12" customWidth="1" min="6" max="6"/>
  </cols>
  <sheetData>
    <row r="1" ht="30" customHeight="1">
      <c r="A1" s="22" t="inlineStr">
        <is>
          <t>Date</t>
        </is>
      </c>
      <c r="B1" s="22" t="inlineStr">
        <is>
          <t>KR ID</t>
        </is>
      </c>
      <c r="C1" s="22" t="inlineStr">
        <is>
          <t>Value</t>
        </is>
      </c>
      <c r="D1" s="22" t="inlineStr">
        <is>
          <t>Health</t>
        </is>
      </c>
      <c r="E1" s="22" t="inlineStr">
        <is>
          <t>Comment</t>
        </is>
      </c>
      <c r="F1" s="22" t="inlineStr">
        <is>
          <t>Entered by</t>
        </is>
      </c>
    </row>
    <row r="2">
      <c r="A2" s="25">
        <f>TODAY()-20</f>
        <v/>
      </c>
      <c r="B2" t="inlineStr">
        <is>
          <t>S-1</t>
        </is>
      </c>
      <c r="C2" t="n">
        <v>19.5</v>
      </c>
      <c r="D2" t="inlineStr">
        <is>
          <t>On track</t>
        </is>
      </c>
      <c r="E2" t="inlineStr">
        <is>
          <t>Example: two demos closed this week</t>
        </is>
      </c>
      <c r="F2" t="inlineStr">
        <is>
          <t>Dana</t>
        </is>
      </c>
    </row>
    <row r="3">
      <c r="A3" s="25">
        <f>TODAY()-19</f>
        <v/>
      </c>
      <c r="B3" t="inlineStr">
        <is>
          <t>S-2</t>
        </is>
      </c>
      <c r="C3" t="n">
        <v>54</v>
      </c>
      <c r="D3" t="inlineStr">
        <is>
          <t>On track</t>
        </is>
      </c>
      <c r="E3" t="inlineStr">
        <is>
          <t>Example: added a second person to the inbox rota</t>
        </is>
      </c>
      <c r="F3" t="inlineStr">
        <is>
          <t>Lee</t>
        </is>
      </c>
    </row>
    <row r="4">
      <c r="A4" s="25">
        <f>TODAY()-15</f>
        <v/>
      </c>
      <c r="B4" t="inlineStr">
        <is>
          <t>S-3</t>
        </is>
      </c>
      <c r="C4" t="n">
        <v>1</v>
      </c>
      <c r="D4" t="inlineStr">
        <is>
          <t>On track</t>
        </is>
      </c>
      <c r="E4" t="inlineStr">
        <is>
          <t>Example: first reseller signed; three more in legal</t>
        </is>
      </c>
      <c r="F4" t="inlineStr">
        <is>
          <t>Dana</t>
        </is>
      </c>
    </row>
    <row r="5">
      <c r="A5" s="25">
        <f>TODAY()-13</f>
        <v/>
      </c>
      <c r="B5" t="inlineStr">
        <is>
          <t>S-1</t>
        </is>
      </c>
      <c r="C5" t="n">
        <v>21</v>
      </c>
      <c r="D5" t="inlineStr">
        <is>
          <t>On track</t>
        </is>
      </c>
      <c r="E5" t="inlineStr">
        <is>
          <t>Example: pipeline review done; next, two proposals</t>
        </is>
      </c>
      <c r="F5" t="inlineStr">
        <is>
          <t>Dana</t>
        </is>
      </c>
    </row>
    <row r="6">
      <c r="A6" s="25">
        <f>TODAY()-12</f>
        <v/>
      </c>
      <c r="B6" t="inlineStr">
        <is>
          <t>S-2</t>
        </is>
      </c>
      <c r="C6" t="n">
        <v>41</v>
      </c>
      <c r="D6" t="inlineStr">
        <is>
          <t>On track</t>
        </is>
      </c>
      <c r="E6" t="inlineStr">
        <is>
          <t>Example: auto-triage rules live for the top 5 topics</t>
        </is>
      </c>
      <c r="F6" t="inlineStr">
        <is>
          <t>Lee</t>
        </is>
      </c>
    </row>
    <row r="7">
      <c r="A7" s="25">
        <f>TODAY()-10</f>
        <v/>
      </c>
      <c r="B7" t="inlineStr">
        <is>
          <t>P-2</t>
        </is>
      </c>
      <c r="C7" t="n">
        <v>38</v>
      </c>
      <c r="D7" t="inlineStr">
        <is>
          <t>Behind</t>
        </is>
      </c>
      <c r="E7" t="inlineStr">
        <is>
          <t>Example: the new welcome email didn't move activation</t>
        </is>
      </c>
      <c r="F7" t="inlineStr">
        <is>
          <t>Omar</t>
        </is>
      </c>
    </row>
    <row r="8">
      <c r="A8" s="25">
        <f>TODAY()-9</f>
        <v/>
      </c>
      <c r="B8" t="inlineStr">
        <is>
          <t>C-1</t>
        </is>
      </c>
      <c r="C8" t="n">
        <v>2.8</v>
      </c>
      <c r="D8" t="inlineStr">
        <is>
          <t>On track</t>
        </is>
      </c>
      <c r="E8" t="inlineStr">
        <is>
          <t>Example: two at-risk accounts saved by early calls</t>
        </is>
      </c>
      <c r="F8" t="inlineStr">
        <is>
          <t>Mia</t>
        </is>
      </c>
    </row>
    <row r="9">
      <c r="A9" s="25">
        <f>TODAY()-6</f>
        <v/>
      </c>
      <c r="B9" t="inlineStr">
        <is>
          <t>S-1</t>
        </is>
      </c>
      <c r="C9" t="n">
        <v>21.5</v>
      </c>
      <c r="D9" t="inlineStr">
        <is>
          <t>At risk</t>
        </is>
      </c>
      <c r="E9" t="inlineStr">
        <is>
          <t>Example: two deals slipped to next quarter</t>
        </is>
      </c>
      <c r="F9" t="inlineStr">
        <is>
          <t>Dana</t>
        </is>
      </c>
    </row>
    <row r="10">
      <c r="A10" s="25">
        <f>TODAY()-5</f>
        <v/>
      </c>
      <c r="B10" t="inlineStr">
        <is>
          <t>S-2</t>
        </is>
      </c>
      <c r="C10" t="n">
        <v>30</v>
      </c>
      <c r="D10" t="inlineStr">
        <is>
          <t>On track</t>
        </is>
      </c>
      <c r="E10" t="inlineStr">
        <is>
          <t>Example: weekend shift started; queue under 30 hours</t>
        </is>
      </c>
      <c r="F10" t="inlineStr">
        <is>
          <t>Lee</t>
        </is>
      </c>
    </row>
    <row r="11">
      <c r="A11" s="25">
        <f>TODAY()-4</f>
        <v/>
      </c>
      <c r="B11" t="inlineStr">
        <is>
          <t>P-1</t>
        </is>
      </c>
      <c r="C11" t="n">
        <v>0</v>
      </c>
      <c r="D11" t="inlineStr">
        <is>
          <t>At risk</t>
        </is>
      </c>
      <c r="E11" t="inlineStr">
        <is>
          <t>Example: design done; build slipped a week</t>
        </is>
      </c>
      <c r="F11" t="inlineStr">
        <is>
          <t>Ana</t>
        </is>
      </c>
    </row>
    <row r="12">
      <c r="A12" s="25">
        <f>TODAY()-3</f>
        <v/>
      </c>
      <c r="B12" t="inlineStr">
        <is>
          <t>P-2</t>
        </is>
      </c>
      <c r="C12" t="n">
        <v>39</v>
      </c>
      <c r="D12" t="inlineStr">
        <is>
          <t>Behind</t>
        </is>
      </c>
      <c r="E12" t="inlineStr">
        <is>
          <t>Example: testing a shorter setup flow next week</t>
        </is>
      </c>
      <c r="F12" t="inlineStr">
        <is>
          <t>Omar</t>
        </is>
      </c>
    </row>
    <row r="13">
      <c r="A13" s="25">
        <f>TODAY()-2</f>
        <v/>
      </c>
      <c r="B13" t="inlineStr">
        <is>
          <t>C-1</t>
        </is>
      </c>
      <c r="C13" t="n">
        <v>2.6</v>
      </c>
      <c r="D13" t="inlineStr">
        <is>
          <t>On track</t>
        </is>
      </c>
      <c r="E13" t="inlineStr">
        <is>
          <t>Example: churn interviews scheduled with 6 accounts</t>
        </is>
      </c>
      <c r="F13" t="inlineStr">
        <is>
          <t>Mia</t>
        </is>
      </c>
    </row>
  </sheetData>
  <conditionalFormatting sqref="D2:D500">
    <cfRule type="expression" priority="1" dxfId="2">
      <formula>$D2="On track"</formula>
    </cfRule>
    <cfRule type="expression" priority="2" dxfId="3">
      <formula>$D2="At risk"</formula>
    </cfRule>
    <cfRule type="expression" priority="3" dxfId="4">
      <formula>$D2="Behind"</formula>
    </cfRule>
    <cfRule type="expression" priority="4" dxfId="5">
      <formula>$D2="No status"</formula>
    </cfRule>
  </conditionalFormatting>
  <dataValidations count="2">
    <dataValidation sqref="B2:B500" showDropDown="0" showInputMessage="0" showErrorMessage="0" allowBlank="1" type="list">
      <formula1>OKRs!$D$2:$D$31</formula1>
    </dataValidation>
    <dataValidation sqref="D2:D500" showDropDown="0" showInputMessage="0" showErrorMessage="0" allowBlank="1" type="list">
      <formula1>Settings!$A$6:$A$8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70" customWidth="1" min="3" max="3"/>
  </cols>
  <sheetData>
    <row r="1">
      <c r="A1" s="26" t="inlineStr">
        <is>
          <t>Cycle start</t>
        </is>
      </c>
      <c r="B1" s="25">
        <f>DATE(YEAR(TODAY()),INT((MONTH(TODAY())-1)/3)*3+1,1)</f>
        <v/>
      </c>
      <c r="C1" s="11" t="inlineStr">
        <is>
          <t>Formula: the first day of the current quarter. Type your own date over it.</t>
        </is>
      </c>
    </row>
    <row r="2">
      <c r="A2" s="26" t="inlineStr">
        <is>
          <t>Cycle end</t>
        </is>
      </c>
      <c r="B2" s="25">
        <f>EDATE(B1,3)-1</f>
        <v/>
      </c>
      <c r="C2" s="11" t="inlineStr">
        <is>
          <t>Formula: the last day of that quarter. Type your own date over it.</t>
        </is>
      </c>
    </row>
    <row r="3">
      <c r="A3" s="26" t="inlineStr">
        <is>
          <t>Stale after (days)</t>
        </is>
      </c>
      <c r="B3" s="24" t="n">
        <v>7</v>
      </c>
      <c r="C3" s="11" t="inlineStr">
        <is>
          <t>7 for weekly check-ins, 14 for every two weeks.</t>
        </is>
      </c>
    </row>
    <row r="5">
      <c r="A5" s="15" t="inlineStr">
        <is>
          <t>Health options</t>
        </is>
      </c>
    </row>
    <row r="6">
      <c r="A6" t="inlineStr">
        <is>
          <t>On track</t>
        </is>
      </c>
      <c r="C6" s="11" t="inlineStr">
        <is>
          <t>The Health drop-down on the Check-ins tab reads this list.</t>
        </is>
      </c>
    </row>
    <row r="7">
      <c r="A7" t="inlineStr">
        <is>
          <t>At risk</t>
        </is>
      </c>
    </row>
    <row r="8">
      <c r="A8" t="inlineStr">
        <is>
          <t>Behind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2026-10-24T19:47:39Z</dcterms:created>
  <dcterms:modified xmlns:dcterms="http://purl.org/dc/terms/" xmlns:xsi="http://www.w3.org/2001/XMLSchema-instance" xsi:type="dcterms:W3CDTF">2026-10-24T19:47:39Z</dcterms:modified>
</cp:coreProperties>
</file>